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2026\"/>
    </mc:Choice>
  </mc:AlternateContent>
  <bookViews>
    <workbookView xWindow="0" yWindow="0" windowWidth="23040" windowHeight="9084"/>
  </bookViews>
  <sheets>
    <sheet name="OCAK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8" i="13" l="1"/>
  <c r="U11" i="13" l="1"/>
  <c r="R11" i="13"/>
  <c r="H11" i="13"/>
  <c r="E11" i="13"/>
  <c r="B11" i="13"/>
  <c r="U10" i="13"/>
  <c r="R10" i="13"/>
  <c r="Q10" i="13"/>
  <c r="E10" i="13"/>
  <c r="B10" i="13"/>
  <c r="B9" i="13"/>
  <c r="U9" i="13"/>
  <c r="R9" i="13"/>
  <c r="Q9" i="13"/>
  <c r="K9" i="13"/>
  <c r="H9" i="13"/>
  <c r="E9" i="13"/>
  <c r="R8" i="13" l="1"/>
  <c r="Q8" i="13"/>
  <c r="K8" i="13"/>
  <c r="H8" i="13"/>
  <c r="E8" i="13"/>
  <c r="B8" i="13"/>
  <c r="Q7" i="13" l="1"/>
  <c r="U7" i="13"/>
  <c r="R7" i="13"/>
  <c r="H7" i="13"/>
  <c r="E7" i="13"/>
  <c r="B7" i="13"/>
  <c r="U6" i="13" l="1"/>
  <c r="R6" i="13"/>
  <c r="Q6" i="13"/>
  <c r="K6" i="13"/>
  <c r="H6" i="13"/>
  <c r="E6" i="13"/>
  <c r="B6" i="13"/>
  <c r="R5" i="13" l="1"/>
  <c r="U5" i="13"/>
  <c r="Q5" i="13"/>
  <c r="H5" i="13"/>
  <c r="E5" i="13"/>
  <c r="B5" i="13"/>
  <c r="U4" i="13"/>
  <c r="S4" i="13"/>
  <c r="R4" i="13"/>
  <c r="Q4" i="13"/>
  <c r="N4" i="13"/>
  <c r="K4" i="13"/>
  <c r="H4" i="13"/>
  <c r="E4" i="13"/>
  <c r="B4" i="13"/>
  <c r="U3" i="13" l="1"/>
  <c r="R3" i="13"/>
  <c r="Q3" i="13"/>
  <c r="H3" i="13"/>
  <c r="E3" i="13"/>
  <c r="B3" i="13"/>
  <c r="R29" i="13" l="1"/>
  <c r="Q29" i="13"/>
  <c r="N29" i="13"/>
  <c r="L4" i="13"/>
  <c r="M4" i="13" s="1"/>
  <c r="H29" i="13"/>
  <c r="E29" i="13"/>
  <c r="S29" i="13"/>
  <c r="T29" i="13"/>
  <c r="U29" i="13"/>
  <c r="O28" i="13"/>
  <c r="P28" i="13" s="1"/>
  <c r="L28" i="13"/>
  <c r="M28" i="13" s="1"/>
  <c r="I28" i="13"/>
  <c r="J28" i="13" s="1"/>
  <c r="F28" i="13"/>
  <c r="G28" i="13" s="1"/>
  <c r="C28" i="13"/>
  <c r="D28" i="13" s="1"/>
  <c r="O27" i="13"/>
  <c r="P27" i="13" s="1"/>
  <c r="L27" i="13"/>
  <c r="M27" i="13" s="1"/>
  <c r="I27" i="13"/>
  <c r="J27" i="13" s="1"/>
  <c r="F27" i="13"/>
  <c r="G27" i="13" s="1"/>
  <c r="C27" i="13"/>
  <c r="D27" i="13" s="1"/>
  <c r="O26" i="13"/>
  <c r="P26" i="13" s="1"/>
  <c r="L26" i="13"/>
  <c r="M26" i="13" s="1"/>
  <c r="I26" i="13"/>
  <c r="J26" i="13" s="1"/>
  <c r="F26" i="13"/>
  <c r="G26" i="13" s="1"/>
  <c r="C26" i="13"/>
  <c r="D26" i="13" s="1"/>
  <c r="O25" i="13"/>
  <c r="P25" i="13" s="1"/>
  <c r="L25" i="13"/>
  <c r="M25" i="13" s="1"/>
  <c r="I25" i="13"/>
  <c r="J25" i="13" s="1"/>
  <c r="F25" i="13"/>
  <c r="G25" i="13" s="1"/>
  <c r="C25" i="13"/>
  <c r="D25" i="13" s="1"/>
  <c r="O24" i="13"/>
  <c r="P24" i="13" s="1"/>
  <c r="L24" i="13"/>
  <c r="M24" i="13" s="1"/>
  <c r="I24" i="13"/>
  <c r="J24" i="13" s="1"/>
  <c r="F24" i="13"/>
  <c r="G24" i="13" s="1"/>
  <c r="C24" i="13"/>
  <c r="D24" i="13" s="1"/>
  <c r="O23" i="13"/>
  <c r="P23" i="13" s="1"/>
  <c r="L23" i="13"/>
  <c r="M23" i="13" s="1"/>
  <c r="I23" i="13"/>
  <c r="J23" i="13" s="1"/>
  <c r="F23" i="13"/>
  <c r="G23" i="13" s="1"/>
  <c r="C23" i="13"/>
  <c r="D23" i="13" s="1"/>
  <c r="O22" i="13"/>
  <c r="P22" i="13" s="1"/>
  <c r="L22" i="13"/>
  <c r="M22" i="13" s="1"/>
  <c r="I22" i="13"/>
  <c r="J22" i="13" s="1"/>
  <c r="F22" i="13"/>
  <c r="G22" i="13" s="1"/>
  <c r="C22" i="13"/>
  <c r="D22" i="13" s="1"/>
  <c r="O21" i="13"/>
  <c r="P21" i="13" s="1"/>
  <c r="L21" i="13"/>
  <c r="M21" i="13" s="1"/>
  <c r="I21" i="13"/>
  <c r="J21" i="13" s="1"/>
  <c r="F21" i="13"/>
  <c r="G21" i="13" s="1"/>
  <c r="C21" i="13"/>
  <c r="D21" i="13" s="1"/>
  <c r="O20" i="13"/>
  <c r="P20" i="13" s="1"/>
  <c r="L20" i="13"/>
  <c r="M20" i="13" s="1"/>
  <c r="I20" i="13"/>
  <c r="J20" i="13" s="1"/>
  <c r="F20" i="13"/>
  <c r="G20" i="13" s="1"/>
  <c r="C20" i="13"/>
  <c r="D20" i="13" s="1"/>
  <c r="O19" i="13"/>
  <c r="P19" i="13" s="1"/>
  <c r="L19" i="13"/>
  <c r="M19" i="13" s="1"/>
  <c r="I19" i="13"/>
  <c r="J19" i="13" s="1"/>
  <c r="F19" i="13"/>
  <c r="G19" i="13" s="1"/>
  <c r="C19" i="13"/>
  <c r="D19" i="13" s="1"/>
  <c r="O18" i="13"/>
  <c r="P18" i="13" s="1"/>
  <c r="L18" i="13"/>
  <c r="M18" i="13" s="1"/>
  <c r="I18" i="13"/>
  <c r="J18" i="13" s="1"/>
  <c r="F18" i="13"/>
  <c r="G18" i="13" s="1"/>
  <c r="C18" i="13"/>
  <c r="D18" i="13" s="1"/>
  <c r="O17" i="13"/>
  <c r="P17" i="13" s="1"/>
  <c r="L17" i="13"/>
  <c r="M17" i="13" s="1"/>
  <c r="I17" i="13"/>
  <c r="J17" i="13" s="1"/>
  <c r="F17" i="13"/>
  <c r="G17" i="13" s="1"/>
  <c r="C17" i="13"/>
  <c r="D17" i="13" s="1"/>
  <c r="O16" i="13"/>
  <c r="P16" i="13" s="1"/>
  <c r="L16" i="13"/>
  <c r="M16" i="13" s="1"/>
  <c r="I16" i="13"/>
  <c r="J16" i="13" s="1"/>
  <c r="F16" i="13"/>
  <c r="G16" i="13" s="1"/>
  <c r="C16" i="13"/>
  <c r="D16" i="13" s="1"/>
  <c r="O15" i="13"/>
  <c r="P15" i="13" s="1"/>
  <c r="L15" i="13"/>
  <c r="M15" i="13" s="1"/>
  <c r="I15" i="13"/>
  <c r="J15" i="13" s="1"/>
  <c r="F15" i="13"/>
  <c r="G15" i="13" s="1"/>
  <c r="C15" i="13"/>
  <c r="D15" i="13" s="1"/>
  <c r="O14" i="13"/>
  <c r="P14" i="13" s="1"/>
  <c r="L14" i="13"/>
  <c r="M14" i="13" s="1"/>
  <c r="I14" i="13"/>
  <c r="J14" i="13" s="1"/>
  <c r="F14" i="13"/>
  <c r="G14" i="13" s="1"/>
  <c r="C14" i="13"/>
  <c r="D14" i="13" s="1"/>
  <c r="O13" i="13"/>
  <c r="P13" i="13" s="1"/>
  <c r="L13" i="13"/>
  <c r="M13" i="13" s="1"/>
  <c r="I13" i="13"/>
  <c r="J13" i="13" s="1"/>
  <c r="F13" i="13"/>
  <c r="G13" i="13" s="1"/>
  <c r="C13" i="13"/>
  <c r="D13" i="13" s="1"/>
  <c r="O12" i="13"/>
  <c r="P12" i="13" s="1"/>
  <c r="L12" i="13"/>
  <c r="M12" i="13" s="1"/>
  <c r="I12" i="13"/>
  <c r="J12" i="13" s="1"/>
  <c r="F12" i="13"/>
  <c r="G12" i="13" s="1"/>
  <c r="C12" i="13"/>
  <c r="D12" i="13" s="1"/>
  <c r="O11" i="13"/>
  <c r="P11" i="13" s="1"/>
  <c r="L11" i="13"/>
  <c r="M11" i="13" s="1"/>
  <c r="I11" i="13"/>
  <c r="J11" i="13" s="1"/>
  <c r="F11" i="13"/>
  <c r="G11" i="13" s="1"/>
  <c r="C11" i="13"/>
  <c r="D11" i="13" s="1"/>
  <c r="O10" i="13"/>
  <c r="P10" i="13" s="1"/>
  <c r="L10" i="13"/>
  <c r="M10" i="13" s="1"/>
  <c r="I10" i="13"/>
  <c r="J10" i="13" s="1"/>
  <c r="F10" i="13"/>
  <c r="G10" i="13" s="1"/>
  <c r="C10" i="13"/>
  <c r="D10" i="13" s="1"/>
  <c r="O9" i="13"/>
  <c r="P9" i="13" s="1"/>
  <c r="L9" i="13"/>
  <c r="M9" i="13" s="1"/>
  <c r="I9" i="13"/>
  <c r="J9" i="13" s="1"/>
  <c r="F9" i="13"/>
  <c r="G9" i="13" s="1"/>
  <c r="C9" i="13"/>
  <c r="D9" i="13" s="1"/>
  <c r="O8" i="13"/>
  <c r="P8" i="13" s="1"/>
  <c r="L8" i="13"/>
  <c r="M8" i="13" s="1"/>
  <c r="I8" i="13"/>
  <c r="J8" i="13" s="1"/>
  <c r="F8" i="13"/>
  <c r="G8" i="13" s="1"/>
  <c r="C8" i="13"/>
  <c r="D8" i="13" s="1"/>
  <c r="O7" i="13"/>
  <c r="P7" i="13" s="1"/>
  <c r="L7" i="13"/>
  <c r="M7" i="13" s="1"/>
  <c r="I7" i="13"/>
  <c r="J7" i="13" s="1"/>
  <c r="F7" i="13"/>
  <c r="G7" i="13" s="1"/>
  <c r="C7" i="13"/>
  <c r="D7" i="13" s="1"/>
  <c r="O6" i="13"/>
  <c r="P6" i="13" s="1"/>
  <c r="L6" i="13"/>
  <c r="M6" i="13" s="1"/>
  <c r="I6" i="13"/>
  <c r="J6" i="13" s="1"/>
  <c r="F6" i="13"/>
  <c r="G6" i="13" s="1"/>
  <c r="C6" i="13"/>
  <c r="D6" i="13" s="1"/>
  <c r="O5" i="13"/>
  <c r="P5" i="13" s="1"/>
  <c r="L5" i="13"/>
  <c r="M5" i="13" s="1"/>
  <c r="I5" i="13"/>
  <c r="J5" i="13" s="1"/>
  <c r="F5" i="13"/>
  <c r="G5" i="13" s="1"/>
  <c r="C5" i="13"/>
  <c r="D5" i="13" s="1"/>
  <c r="O4" i="13"/>
  <c r="P4" i="13" s="1"/>
  <c r="O3" i="13"/>
  <c r="P3" i="13" s="1"/>
  <c r="L3" i="13"/>
  <c r="M3" i="13" s="1"/>
  <c r="I3" i="13"/>
  <c r="J3" i="13" s="1"/>
  <c r="F3" i="13"/>
  <c r="G3" i="13" s="1"/>
  <c r="C3" i="13"/>
  <c r="D3" i="13" s="1"/>
  <c r="C4" i="13" l="1"/>
  <c r="D4" i="13" s="1"/>
  <c r="B29" i="13"/>
  <c r="F4" i="13"/>
  <c r="G4" i="13" s="1"/>
  <c r="K29" i="13"/>
  <c r="I4" i="13"/>
  <c r="J4" i="13" s="1"/>
  <c r="F29" i="13"/>
  <c r="G29" i="13" s="1"/>
  <c r="I29" i="13"/>
  <c r="J29" i="13" s="1"/>
  <c r="O29" i="13"/>
  <c r="P29" i="13" s="1"/>
  <c r="L29" i="13" l="1"/>
  <c r="M29" i="13" s="1"/>
  <c r="C29" i="13"/>
  <c r="D29" i="13" s="1"/>
</calcChain>
</file>

<file path=xl/comments1.xml><?xml version="1.0" encoding="utf-8"?>
<comments xmlns="http://schemas.openxmlformats.org/spreadsheetml/2006/main">
  <authors>
    <author>User</author>
  </authors>
  <commentList>
    <comment ref="R4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6500 fast
</t>
        </r>
      </text>
    </comment>
  </commentList>
</comments>
</file>

<file path=xl/sharedStrings.xml><?xml version="1.0" encoding="utf-8"?>
<sst xmlns="http://schemas.openxmlformats.org/spreadsheetml/2006/main" count="14" uniqueCount="13">
  <si>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</si>
  <si>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</si>
  <si>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</si>
  <si>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</si>
  <si>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</si>
  <si>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</si>
  <si>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</si>
  <si>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</si>
  <si>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</si>
  <si>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</si>
  <si>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</si>
  <si>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QR ÖDEME</t>
  </si>
  <si>
    <t>9955 cari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</si>
</sst>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" fontId="0" fillId="2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4" fontId="0" fillId="0" borderId="4" xfId="0" applyNumberForma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6"/>
  <sheetViews>
    <sheetView tabSelected="1" zoomScale="80" zoomScaleNormal="80" workbookViewId="0">
      <selection activeCell="B12" sqref="B12"/>
    </sheetView>
  </sheetViews>
  <sheetFormatPr defaultRowHeight="14.4" x14ac:dyDescent="0.3"/>
  <cols>
    <col min="1" max="1" width="12.109375" style="10" bestFit="1" customWidth="1"/>
    <col min="2" max="2" width="12.21875" style="3" bestFit="1" customWidth="1"/>
    <col min="3" max="3" width="11.5546875" style="3" bestFit="1" customWidth="1"/>
    <col min="4" max="4" width="11" style="3" bestFit="1" customWidth="1"/>
    <col min="5" max="5" width="15.109375" style="3" bestFit="1" customWidth="1"/>
    <col min="6" max="6" width="13.109375" style="3" bestFit="1" customWidth="1"/>
    <col min="7" max="7" width="12.109375" style="3" bestFit="1" customWidth="1"/>
    <col min="8" max="8" width="12.33203125" style="3" bestFit="1" customWidth="1"/>
    <col min="9" max="9" width="10" style="3" bestFit="1" customWidth="1"/>
    <col min="10" max="10" width="11.6640625" style="3" bestFit="1" customWidth="1"/>
    <col min="11" max="11" width="11.88671875" style="3" bestFit="1" customWidth="1"/>
    <col min="12" max="12" width="10" style="3" bestFit="1" customWidth="1"/>
    <col min="13" max="13" width="9" style="3" bestFit="1" customWidth="1"/>
    <col min="14" max="14" width="10.109375" style="3" bestFit="1" customWidth="1"/>
    <col min="15" max="15" width="10.33203125" style="3" customWidth="1"/>
    <col min="16" max="16" width="9" style="3" bestFit="1" customWidth="1"/>
    <col min="17" max="17" width="11.5546875" style="3" bestFit="1" customWidth="1"/>
    <col min="18" max="18" width="11.6640625" style="3" bestFit="1" customWidth="1"/>
    <col min="19" max="19" width="11.5546875" style="3" bestFit="1" customWidth="1"/>
    <col min="20" max="20" width="10" style="3" bestFit="1" customWidth="1"/>
    <col min="21" max="21" width="12.5546875" style="3" bestFit="1" customWidth="1"/>
    <col min="22" max="22" width="21.6640625" style="10" bestFit="1" customWidth="1"/>
    <col min="23" max="16384" width="8.88671875" style="3"/>
  </cols>
  <sheetData>
    <row r="1" spans="1:22" x14ac:dyDescent="0.3">
      <c r="A1" s="15" t="s">
        <v>0</v>
      </c>
      <c r="B1" s="2" t="s">
        <v>1</v>
      </c>
      <c r="C1" s="2"/>
      <c r="D1" s="2"/>
      <c r="E1" s="2" t="s">
        <v>2</v>
      </c>
      <c r="F1" s="2"/>
      <c r="G1" s="2"/>
      <c r="H1" s="15" t="s">
        <v>3</v>
      </c>
      <c r="I1" s="2"/>
      <c r="J1" s="2"/>
      <c r="K1" s="15" t="s">
        <v>4</v>
      </c>
      <c r="L1" s="2"/>
      <c r="M1" s="2"/>
      <c r="N1" s="2" t="s">
        <v>5</v>
      </c>
      <c r="O1" s="2"/>
      <c r="P1" s="2"/>
      <c r="Q1" s="2" t="s">
        <v>6</v>
      </c>
      <c r="R1" s="2" t="s">
        <v>7</v>
      </c>
      <c r="S1" s="2" t="s">
        <v>11</v>
      </c>
      <c r="T1" s="18" t="s">
        <v>8</v>
      </c>
      <c r="U1" s="19"/>
      <c r="V1" s="15" t="s">
        <v>10</v>
      </c>
    </row>
    <row r="2" spans="1:22" x14ac:dyDescent="0.3">
      <c r="A2" s="4"/>
      <c r="B2" s="5">
        <v>0.1</v>
      </c>
      <c r="C2" s="5"/>
      <c r="D2" s="5"/>
      <c r="E2" s="5">
        <v>0.2</v>
      </c>
      <c r="F2" s="5"/>
      <c r="G2" s="5"/>
      <c r="H2" s="5">
        <v>0.1</v>
      </c>
      <c r="I2" s="5"/>
      <c r="J2" s="5"/>
      <c r="K2" s="5">
        <v>0.2</v>
      </c>
      <c r="L2" s="5"/>
      <c r="M2" s="5"/>
      <c r="N2" s="5">
        <v>0.2</v>
      </c>
      <c r="O2" s="5"/>
      <c r="P2" s="5"/>
      <c r="Q2" s="15"/>
      <c r="R2" s="15"/>
      <c r="S2" s="15"/>
      <c r="T2" s="15" t="s">
        <v>6</v>
      </c>
      <c r="U2" s="16" t="s">
        <v>9</v>
      </c>
      <c r="V2" s="4"/>
    </row>
    <row r="3" spans="1:22" ht="16.8" customHeight="1" x14ac:dyDescent="0.3">
      <c r="A3" s="6">
        <v>46024</v>
      </c>
      <c r="B3" s="1">
        <f>29495+20522.78</f>
        <v>50017.78</v>
      </c>
      <c r="C3" s="7">
        <f t="shared" ref="C3:C27" si="0">B3/1.1</f>
        <v>45470.709090909084</v>
      </c>
      <c r="D3" s="7">
        <f t="shared" ref="D3:D27" si="1">C3*0.1</f>
        <v>4547.0709090909086</v>
      </c>
      <c r="E3" s="1">
        <f>5680+20138.41</f>
        <v>25818.41</v>
      </c>
      <c r="F3" s="7">
        <f t="shared" ref="F3:F29" si="2">E3/1.2</f>
        <v>21515.341666666667</v>
      </c>
      <c r="G3" s="7">
        <f t="shared" ref="G3:G27" si="3">F3*0.2</f>
        <v>4303.0683333333336</v>
      </c>
      <c r="H3" s="1">
        <f>1935+323.81</f>
        <v>2258.81</v>
      </c>
      <c r="I3" s="7">
        <f t="shared" ref="I3:I29" si="4">H3/1.1</f>
        <v>2053.4636363636359</v>
      </c>
      <c r="J3" s="7">
        <f t="shared" ref="J3:J27" si="5">I3*0.1</f>
        <v>205.34636363636361</v>
      </c>
      <c r="K3" s="1">
        <v>5200</v>
      </c>
      <c r="L3" s="7">
        <f t="shared" ref="L3:L29" si="6">K3/1.2</f>
        <v>4333.3333333333339</v>
      </c>
      <c r="M3" s="7">
        <f t="shared" ref="M3:M27" si="7">L3*0.2</f>
        <v>866.66666666666686</v>
      </c>
      <c r="N3" s="1">
        <v>3911</v>
      </c>
      <c r="O3" s="7">
        <f t="shared" ref="O3:O29" si="8">N3/1.2</f>
        <v>3259.166666666667</v>
      </c>
      <c r="P3" s="7">
        <f t="shared" ref="P3:P27" si="9">O3*0.2</f>
        <v>651.83333333333348</v>
      </c>
      <c r="Q3" s="1">
        <f>5000</f>
        <v>5000</v>
      </c>
      <c r="R3" s="1">
        <f>46221+35985</f>
        <v>82206</v>
      </c>
      <c r="S3" s="7">
        <v>0</v>
      </c>
      <c r="T3" s="14">
        <v>12920</v>
      </c>
      <c r="U3" s="7">
        <f>69187.5+29665</f>
        <v>98852.5</v>
      </c>
      <c r="V3" s="9"/>
    </row>
    <row r="4" spans="1:22" x14ac:dyDescent="0.3">
      <c r="A4" s="6">
        <v>46025</v>
      </c>
      <c r="B4" s="1">
        <f>31806.87+62484.86+4100</f>
        <v>98391.73</v>
      </c>
      <c r="C4" s="7">
        <f t="shared" si="0"/>
        <v>89447.027272727268</v>
      </c>
      <c r="D4" s="7">
        <f t="shared" si="1"/>
        <v>8944.7027272727264</v>
      </c>
      <c r="E4" s="1">
        <f>12116.84+14042.64+4390</f>
        <v>30549.48</v>
      </c>
      <c r="F4" s="7">
        <f t="shared" si="2"/>
        <v>25457.9</v>
      </c>
      <c r="G4" s="7">
        <f t="shared" si="3"/>
        <v>5091.5800000000008</v>
      </c>
      <c r="H4" s="1">
        <f>621.29+1230</f>
        <v>1851.29</v>
      </c>
      <c r="I4" s="7">
        <f t="shared" si="4"/>
        <v>1682.9909090909089</v>
      </c>
      <c r="J4" s="7">
        <f t="shared" si="5"/>
        <v>168.29909090909089</v>
      </c>
      <c r="K4" s="1">
        <f>1800+5600+400</f>
        <v>7800</v>
      </c>
      <c r="L4" s="7">
        <f t="shared" si="6"/>
        <v>6500</v>
      </c>
      <c r="M4" s="7">
        <f t="shared" si="7"/>
        <v>1300</v>
      </c>
      <c r="N4" s="1">
        <f>2230+7157+646</f>
        <v>10033</v>
      </c>
      <c r="O4" s="7">
        <f t="shared" si="8"/>
        <v>8360.8333333333339</v>
      </c>
      <c r="P4" s="7">
        <f t="shared" si="9"/>
        <v>1672.166666666667</v>
      </c>
      <c r="Q4" s="7">
        <f>0</f>
        <v>0</v>
      </c>
      <c r="R4" s="1">
        <f>48575-19270+90514.5-6697.5-6500+9536</f>
        <v>116158</v>
      </c>
      <c r="S4" s="1">
        <f>19270+6697.5+6500</f>
        <v>32467.5</v>
      </c>
      <c r="T4" s="7"/>
      <c r="U4" s="8">
        <f>63961+6600+18000+26995+28600</f>
        <v>144156</v>
      </c>
      <c r="V4" s="17"/>
    </row>
    <row r="5" spans="1:22" x14ac:dyDescent="0.3">
      <c r="A5" s="6">
        <v>46026</v>
      </c>
      <c r="B5" s="1">
        <f>17283.93+47425</f>
        <v>64708.93</v>
      </c>
      <c r="C5" s="7">
        <f t="shared" si="0"/>
        <v>58826.299999999996</v>
      </c>
      <c r="D5" s="7">
        <f t="shared" si="1"/>
        <v>5882.63</v>
      </c>
      <c r="E5" s="1">
        <f>10895.65+4485</f>
        <v>15380.65</v>
      </c>
      <c r="F5" s="7">
        <f t="shared" si="2"/>
        <v>12817.208333333334</v>
      </c>
      <c r="G5" s="7">
        <f t="shared" si="3"/>
        <v>2563.4416666666671</v>
      </c>
      <c r="H5" s="1">
        <f>787.92+2865</f>
        <v>3652.92</v>
      </c>
      <c r="I5" s="7">
        <f t="shared" si="4"/>
        <v>3320.8363636363633</v>
      </c>
      <c r="J5" s="7">
        <f t="shared" si="5"/>
        <v>332.08363636363634</v>
      </c>
      <c r="K5" s="1">
        <v>2600</v>
      </c>
      <c r="L5" s="7">
        <f t="shared" si="6"/>
        <v>2166.666666666667</v>
      </c>
      <c r="M5" s="7">
        <f t="shared" si="7"/>
        <v>433.33333333333343</v>
      </c>
      <c r="N5" s="1">
        <v>2408</v>
      </c>
      <c r="O5" s="7">
        <f t="shared" si="8"/>
        <v>2006.6666666666667</v>
      </c>
      <c r="P5" s="7">
        <f t="shared" si="9"/>
        <v>401.33333333333337</v>
      </c>
      <c r="Q5" s="1">
        <f>1450</f>
        <v>1450</v>
      </c>
      <c r="R5" s="1">
        <f>28967.5+58333</f>
        <v>87300.5</v>
      </c>
      <c r="S5" s="7">
        <v>0</v>
      </c>
      <c r="T5" s="7"/>
      <c r="U5" s="8">
        <f>57200+23750</f>
        <v>80950</v>
      </c>
      <c r="V5" s="4"/>
    </row>
    <row r="6" spans="1:22" x14ac:dyDescent="0.3">
      <c r="A6" s="6">
        <v>45663</v>
      </c>
      <c r="B6" s="1">
        <f>6462.74+2872.01+31300</f>
        <v>40634.75</v>
      </c>
      <c r="C6" s="7">
        <f t="shared" si="0"/>
        <v>36940.681818181816</v>
      </c>
      <c r="D6" s="7">
        <f t="shared" si="1"/>
        <v>3694.068181818182</v>
      </c>
      <c r="E6" s="1">
        <f>2529.11+1583.35+3220</f>
        <v>7332.46</v>
      </c>
      <c r="F6" s="7">
        <f t="shared" si="2"/>
        <v>6110.3833333333332</v>
      </c>
      <c r="G6" s="7">
        <f t="shared" si="3"/>
        <v>1222.0766666666666</v>
      </c>
      <c r="H6" s="1">
        <f>148.15+344.64+850</f>
        <v>1342.79</v>
      </c>
      <c r="I6" s="7">
        <f t="shared" si="4"/>
        <v>1220.7181818181816</v>
      </c>
      <c r="J6" s="7">
        <f t="shared" si="5"/>
        <v>122.07181818181817</v>
      </c>
      <c r="K6" s="1">
        <f>2400</f>
        <v>2400</v>
      </c>
      <c r="L6" s="7">
        <f t="shared" si="6"/>
        <v>2000</v>
      </c>
      <c r="M6" s="7">
        <f t="shared" si="7"/>
        <v>400</v>
      </c>
      <c r="N6" s="1">
        <v>3780</v>
      </c>
      <c r="O6" s="7">
        <f t="shared" si="8"/>
        <v>3150</v>
      </c>
      <c r="P6" s="7">
        <f t="shared" si="9"/>
        <v>630</v>
      </c>
      <c r="Q6" s="7">
        <f>0</f>
        <v>0</v>
      </c>
      <c r="R6" s="1">
        <f>9140+4800+41550</f>
        <v>55490</v>
      </c>
      <c r="S6" s="7">
        <v>0</v>
      </c>
      <c r="T6" s="7">
        <v>0</v>
      </c>
      <c r="U6" s="8">
        <f>27850+136030</f>
        <v>163880</v>
      </c>
      <c r="V6" s="4"/>
    </row>
    <row r="7" spans="1:22" x14ac:dyDescent="0.3">
      <c r="A7" s="6">
        <v>45664</v>
      </c>
      <c r="B7" s="1">
        <f>11700+8832.66+10177.26+8911.51</f>
        <v>39621.43</v>
      </c>
      <c r="C7" s="7">
        <f t="shared" si="0"/>
        <v>36019.481818181819</v>
      </c>
      <c r="D7" s="7">
        <f t="shared" si="1"/>
        <v>3601.9481818181821</v>
      </c>
      <c r="E7" s="1">
        <f>2875+2488.39+4654.73+5188.49</f>
        <v>15206.609999999999</v>
      </c>
      <c r="F7" s="7">
        <f t="shared" si="2"/>
        <v>12672.174999999999</v>
      </c>
      <c r="G7" s="7">
        <f t="shared" si="3"/>
        <v>2534.4349999999999</v>
      </c>
      <c r="H7" s="1">
        <f>525+1148.95+168.01</f>
        <v>1841.96</v>
      </c>
      <c r="I7" s="7">
        <f t="shared" si="4"/>
        <v>1674.5090909090909</v>
      </c>
      <c r="J7" s="7">
        <f t="shared" si="5"/>
        <v>167.45090909090911</v>
      </c>
      <c r="K7" s="1">
        <v>1200</v>
      </c>
      <c r="L7" s="7">
        <f t="shared" si="6"/>
        <v>1000</v>
      </c>
      <c r="M7" s="7">
        <f t="shared" si="7"/>
        <v>200</v>
      </c>
      <c r="N7" s="1">
        <v>1130</v>
      </c>
      <c r="O7" s="7">
        <f t="shared" si="8"/>
        <v>941.66666666666674</v>
      </c>
      <c r="P7" s="7">
        <f t="shared" si="9"/>
        <v>188.33333333333337</v>
      </c>
      <c r="Q7" s="1">
        <f>4200+2000</f>
        <v>6200</v>
      </c>
      <c r="R7" s="1">
        <f>13230+10470+15000+14100</f>
        <v>52800</v>
      </c>
      <c r="S7" s="7">
        <v>0</v>
      </c>
      <c r="T7" s="7"/>
      <c r="U7" s="8">
        <f>24503.5+60810</f>
        <v>85313.5</v>
      </c>
      <c r="V7" s="4"/>
    </row>
    <row r="8" spans="1:22" x14ac:dyDescent="0.3">
      <c r="A8" s="6">
        <v>45665</v>
      </c>
      <c r="B8" s="1">
        <f>1567.32+4975+8881.17</f>
        <v>15423.49</v>
      </c>
      <c r="C8" s="7">
        <f t="shared" si="0"/>
        <v>14021.354545454544</v>
      </c>
      <c r="D8" s="7">
        <f t="shared" si="1"/>
        <v>1402.1354545454544</v>
      </c>
      <c r="E8" s="1">
        <f>1432.68+1150+12484.15</f>
        <v>15066.83</v>
      </c>
      <c r="F8" s="7">
        <f t="shared" si="2"/>
        <v>12555.691666666668</v>
      </c>
      <c r="G8" s="7">
        <f t="shared" si="3"/>
        <v>2511.1383333333338</v>
      </c>
      <c r="H8" s="1">
        <f>454.68</f>
        <v>454.68</v>
      </c>
      <c r="I8" s="7">
        <f t="shared" si="4"/>
        <v>413.34545454545452</v>
      </c>
      <c r="J8" s="7">
        <f t="shared" si="5"/>
        <v>41.334545454545456</v>
      </c>
      <c r="K8" s="1">
        <f>400</f>
        <v>400</v>
      </c>
      <c r="L8" s="7">
        <f t="shared" si="6"/>
        <v>333.33333333333337</v>
      </c>
      <c r="M8" s="7">
        <f t="shared" si="7"/>
        <v>66.666666666666671</v>
      </c>
      <c r="N8" s="1">
        <v>612.5</v>
      </c>
      <c r="O8" s="7">
        <f t="shared" si="8"/>
        <v>510.41666666666669</v>
      </c>
      <c r="P8" s="7">
        <f t="shared" si="9"/>
        <v>102.08333333333334</v>
      </c>
      <c r="Q8" s="1">
        <f>3000</f>
        <v>3000</v>
      </c>
      <c r="R8" s="1">
        <f>7137.5-7137.5+21820</f>
        <v>21820</v>
      </c>
      <c r="S8" s="1">
        <v>7137.5</v>
      </c>
      <c r="T8" s="7"/>
      <c r="U8" s="8">
        <f>57340+30500+50950</f>
        <v>138790</v>
      </c>
      <c r="V8" s="17"/>
    </row>
    <row r="9" spans="1:22" x14ac:dyDescent="0.3">
      <c r="A9" s="6">
        <v>45666</v>
      </c>
      <c r="B9" s="1">
        <f>11607.45+8224.67+5075+36300</f>
        <v>61207.12</v>
      </c>
      <c r="C9" s="7">
        <f t="shared" si="0"/>
        <v>55642.836363636365</v>
      </c>
      <c r="D9" s="7">
        <f t="shared" si="1"/>
        <v>5564.283636363637</v>
      </c>
      <c r="E9" s="1">
        <f>9062.55+7345.73+8745+8080</f>
        <v>33233.279999999999</v>
      </c>
      <c r="F9" s="7">
        <f t="shared" si="2"/>
        <v>27694.400000000001</v>
      </c>
      <c r="G9" s="7">
        <f t="shared" si="3"/>
        <v>5538.880000000001</v>
      </c>
      <c r="H9" s="1">
        <f>229.6+220+2850</f>
        <v>3299.6</v>
      </c>
      <c r="I9" s="7">
        <f t="shared" si="4"/>
        <v>2999.6363636363635</v>
      </c>
      <c r="J9" s="7">
        <f t="shared" si="5"/>
        <v>299.96363636363634</v>
      </c>
      <c r="K9" s="7">
        <f>0</f>
        <v>0</v>
      </c>
      <c r="L9" s="7">
        <f t="shared" si="6"/>
        <v>0</v>
      </c>
      <c r="M9" s="7">
        <f t="shared" si="7"/>
        <v>0</v>
      </c>
      <c r="N9" s="1">
        <v>3997</v>
      </c>
      <c r="O9" s="7">
        <f t="shared" si="8"/>
        <v>3330.8333333333335</v>
      </c>
      <c r="P9" s="7">
        <f t="shared" si="9"/>
        <v>666.16666666666674</v>
      </c>
      <c r="Q9" s="1">
        <f>5000</f>
        <v>5000</v>
      </c>
      <c r="R9" s="1">
        <f>20670+15800+9040+51227-7260</f>
        <v>89477</v>
      </c>
      <c r="S9" s="1">
        <v>7260</v>
      </c>
      <c r="T9" s="7"/>
      <c r="U9" s="8">
        <f>30000+26960+18000+89437</f>
        <v>164397</v>
      </c>
      <c r="V9" s="4"/>
    </row>
    <row r="10" spans="1:22" x14ac:dyDescent="0.3">
      <c r="A10" s="6">
        <v>45667</v>
      </c>
      <c r="B10" s="1">
        <f>84820+8222.75</f>
        <v>93042.75</v>
      </c>
      <c r="C10" s="7">
        <f t="shared" si="0"/>
        <v>84584.318181818177</v>
      </c>
      <c r="D10" s="7">
        <f t="shared" si="1"/>
        <v>8458.431818181818</v>
      </c>
      <c r="E10" s="1">
        <f>21000+4577.25</f>
        <v>25577.25</v>
      </c>
      <c r="F10" s="7">
        <f t="shared" si="2"/>
        <v>21314.375</v>
      </c>
      <c r="G10" s="7">
        <f t="shared" si="3"/>
        <v>4262.875</v>
      </c>
      <c r="H10" s="1">
        <v>4860</v>
      </c>
      <c r="I10" s="7">
        <f t="shared" si="4"/>
        <v>4418.181818181818</v>
      </c>
      <c r="J10" s="7">
        <f t="shared" si="5"/>
        <v>441.81818181818181</v>
      </c>
      <c r="K10" s="7">
        <v>0</v>
      </c>
      <c r="L10" s="7">
        <f t="shared" si="6"/>
        <v>0</v>
      </c>
      <c r="M10" s="7">
        <f t="shared" si="7"/>
        <v>0</v>
      </c>
      <c r="N10" s="1">
        <v>10168</v>
      </c>
      <c r="O10" s="7">
        <f t="shared" si="8"/>
        <v>8473.3333333333339</v>
      </c>
      <c r="P10" s="7">
        <f t="shared" si="9"/>
        <v>1694.666666666667</v>
      </c>
      <c r="Q10" s="1">
        <f>1725</f>
        <v>1725</v>
      </c>
      <c r="R10" s="1">
        <f>120848+11075</f>
        <v>131923</v>
      </c>
      <c r="S10" s="7">
        <v>0</v>
      </c>
      <c r="T10" s="7">
        <v>0</v>
      </c>
      <c r="U10" s="8">
        <f>84223.5+40000+13400+96266</f>
        <v>233889.5</v>
      </c>
      <c r="V10" s="4" t="s">
        <v>12</v>
      </c>
    </row>
    <row r="11" spans="1:22" ht="13.8" customHeight="1" x14ac:dyDescent="0.3">
      <c r="A11" s="6">
        <v>45668</v>
      </c>
      <c r="B11" s="1">
        <f>26550.38+4921.27+40445</f>
        <v>71916.649999999994</v>
      </c>
      <c r="C11" s="7">
        <f t="shared" si="0"/>
        <v>65378.772727272713</v>
      </c>
      <c r="D11" s="7">
        <f t="shared" si="1"/>
        <v>6537.8772727272717</v>
      </c>
      <c r="E11" s="1">
        <f>10305.49+1678.73+2600</f>
        <v>14584.22</v>
      </c>
      <c r="F11" s="7">
        <f t="shared" si="2"/>
        <v>12153.516666666666</v>
      </c>
      <c r="G11" s="7">
        <f t="shared" si="3"/>
        <v>2430.7033333333334</v>
      </c>
      <c r="H11" s="1">
        <f>549.13+1350</f>
        <v>1899.13</v>
      </c>
      <c r="I11" s="7">
        <f t="shared" si="4"/>
        <v>1726.4818181818182</v>
      </c>
      <c r="J11" s="7">
        <f t="shared" si="5"/>
        <v>172.64818181818183</v>
      </c>
      <c r="K11" s="7">
        <v>0</v>
      </c>
      <c r="L11" s="7">
        <f t="shared" si="6"/>
        <v>0</v>
      </c>
      <c r="M11" s="7">
        <f t="shared" si="7"/>
        <v>0</v>
      </c>
      <c r="N11" s="1">
        <v>1175</v>
      </c>
      <c r="O11" s="7">
        <f t="shared" si="8"/>
        <v>979.16666666666674</v>
      </c>
      <c r="P11" s="7">
        <f t="shared" si="9"/>
        <v>195.83333333333337</v>
      </c>
      <c r="Q11" s="1">
        <v>4925</v>
      </c>
      <c r="R11" s="1">
        <f>37405-4790+6600+40645</f>
        <v>79860</v>
      </c>
      <c r="S11" s="1">
        <v>4790</v>
      </c>
      <c r="T11" s="7">
        <v>0</v>
      </c>
      <c r="U11" s="8">
        <f>23440+14490+52354.5</f>
        <v>90284.5</v>
      </c>
      <c r="V11" s="4"/>
    </row>
    <row r="12" spans="1:22" x14ac:dyDescent="0.3">
      <c r="A12" s="6">
        <v>45669</v>
      </c>
      <c r="B12" s="7"/>
      <c r="C12" s="7">
        <f t="shared" si="0"/>
        <v>0</v>
      </c>
      <c r="D12" s="7">
        <f t="shared" si="1"/>
        <v>0</v>
      </c>
      <c r="E12" s="7"/>
      <c r="F12" s="7">
        <f t="shared" si="2"/>
        <v>0</v>
      </c>
      <c r="G12" s="7">
        <f t="shared" si="3"/>
        <v>0</v>
      </c>
      <c r="H12" s="7"/>
      <c r="I12" s="7">
        <f t="shared" si="4"/>
        <v>0</v>
      </c>
      <c r="J12" s="7">
        <f t="shared" si="5"/>
        <v>0</v>
      </c>
      <c r="K12" s="7"/>
      <c r="L12" s="7">
        <f t="shared" si="6"/>
        <v>0</v>
      </c>
      <c r="M12" s="7">
        <f t="shared" si="7"/>
        <v>0</v>
      </c>
      <c r="N12" s="7"/>
      <c r="O12" s="7">
        <f t="shared" si="8"/>
        <v>0</v>
      </c>
      <c r="P12" s="7">
        <f t="shared" si="9"/>
        <v>0</v>
      </c>
      <c r="Q12" s="7"/>
      <c r="R12" s="7"/>
      <c r="S12" s="7"/>
      <c r="T12" s="7"/>
      <c r="U12" s="8"/>
      <c r="V12" s="4"/>
    </row>
    <row r="13" spans="1:22" x14ac:dyDescent="0.3">
      <c r="A13" s="6">
        <v>45670</v>
      </c>
      <c r="B13" s="7"/>
      <c r="C13" s="7">
        <f t="shared" si="0"/>
        <v>0</v>
      </c>
      <c r="D13" s="7">
        <f t="shared" si="1"/>
        <v>0</v>
      </c>
      <c r="E13" s="7"/>
      <c r="F13" s="7">
        <f t="shared" si="2"/>
        <v>0</v>
      </c>
      <c r="G13" s="7">
        <f t="shared" si="3"/>
        <v>0</v>
      </c>
      <c r="H13" s="7"/>
      <c r="I13" s="7">
        <f t="shared" si="4"/>
        <v>0</v>
      </c>
      <c r="J13" s="7">
        <f t="shared" si="5"/>
        <v>0</v>
      </c>
      <c r="K13" s="7"/>
      <c r="L13" s="7">
        <f t="shared" si="6"/>
        <v>0</v>
      </c>
      <c r="M13" s="7">
        <f t="shared" si="7"/>
        <v>0</v>
      </c>
      <c r="N13" s="7"/>
      <c r="O13" s="7">
        <f t="shared" si="8"/>
        <v>0</v>
      </c>
      <c r="P13" s="7">
        <f t="shared" si="9"/>
        <v>0</v>
      </c>
      <c r="Q13" s="7"/>
      <c r="R13" s="7"/>
      <c r="S13" s="7"/>
      <c r="T13" s="7"/>
      <c r="U13" s="8"/>
      <c r="V13" s="4"/>
    </row>
    <row r="14" spans="1:22" x14ac:dyDescent="0.3">
      <c r="A14" s="6">
        <v>45671</v>
      </c>
      <c r="B14" s="7"/>
      <c r="C14" s="7">
        <f t="shared" si="0"/>
        <v>0</v>
      </c>
      <c r="D14" s="7">
        <f t="shared" si="1"/>
        <v>0</v>
      </c>
      <c r="E14" s="7"/>
      <c r="F14" s="7">
        <f t="shared" si="2"/>
        <v>0</v>
      </c>
      <c r="G14" s="7">
        <f t="shared" si="3"/>
        <v>0</v>
      </c>
      <c r="H14" s="7"/>
      <c r="I14" s="7">
        <f t="shared" si="4"/>
        <v>0</v>
      </c>
      <c r="J14" s="7">
        <f t="shared" si="5"/>
        <v>0</v>
      </c>
      <c r="K14" s="7"/>
      <c r="L14" s="7">
        <f t="shared" si="6"/>
        <v>0</v>
      </c>
      <c r="M14" s="7">
        <f t="shared" si="7"/>
        <v>0</v>
      </c>
      <c r="N14" s="7"/>
      <c r="O14" s="7">
        <f t="shared" si="8"/>
        <v>0</v>
      </c>
      <c r="P14" s="7">
        <f t="shared" si="9"/>
        <v>0</v>
      </c>
      <c r="Q14" s="7"/>
      <c r="R14" s="7"/>
      <c r="S14" s="7"/>
      <c r="T14" s="7"/>
      <c r="U14" s="8"/>
      <c r="V14" s="4"/>
    </row>
    <row r="15" spans="1:22" x14ac:dyDescent="0.3">
      <c r="A15" s="6">
        <v>45672</v>
      </c>
      <c r="B15" s="7"/>
      <c r="C15" s="7">
        <f t="shared" si="0"/>
        <v>0</v>
      </c>
      <c r="D15" s="7">
        <f t="shared" si="1"/>
        <v>0</v>
      </c>
      <c r="E15" s="7"/>
      <c r="F15" s="7">
        <f t="shared" si="2"/>
        <v>0</v>
      </c>
      <c r="G15" s="7">
        <f t="shared" si="3"/>
        <v>0</v>
      </c>
      <c r="H15" s="7"/>
      <c r="I15" s="7">
        <f t="shared" si="4"/>
        <v>0</v>
      </c>
      <c r="J15" s="7">
        <f t="shared" si="5"/>
        <v>0</v>
      </c>
      <c r="K15" s="7"/>
      <c r="L15" s="7">
        <f t="shared" si="6"/>
        <v>0</v>
      </c>
      <c r="M15" s="7">
        <f t="shared" si="7"/>
        <v>0</v>
      </c>
      <c r="N15" s="7"/>
      <c r="O15" s="7">
        <f t="shared" si="8"/>
        <v>0</v>
      </c>
      <c r="P15" s="7">
        <f t="shared" si="9"/>
        <v>0</v>
      </c>
      <c r="Q15" s="7"/>
      <c r="R15" s="7"/>
      <c r="S15" s="7"/>
      <c r="T15" s="7"/>
      <c r="U15" s="8"/>
      <c r="V15" s="4"/>
    </row>
    <row r="16" spans="1:22" x14ac:dyDescent="0.3">
      <c r="A16" s="6">
        <v>45673</v>
      </c>
      <c r="B16" s="7"/>
      <c r="C16" s="7">
        <f t="shared" si="0"/>
        <v>0</v>
      </c>
      <c r="D16" s="7">
        <f t="shared" si="1"/>
        <v>0</v>
      </c>
      <c r="E16" s="7"/>
      <c r="F16" s="7">
        <f t="shared" si="2"/>
        <v>0</v>
      </c>
      <c r="G16" s="7">
        <f t="shared" si="3"/>
        <v>0</v>
      </c>
      <c r="H16" s="7"/>
      <c r="I16" s="7">
        <f t="shared" si="4"/>
        <v>0</v>
      </c>
      <c r="J16" s="7">
        <f t="shared" si="5"/>
        <v>0</v>
      </c>
      <c r="K16" s="7"/>
      <c r="L16" s="7">
        <f t="shared" si="6"/>
        <v>0</v>
      </c>
      <c r="M16" s="7">
        <f t="shared" si="7"/>
        <v>0</v>
      </c>
      <c r="N16" s="7"/>
      <c r="O16" s="7">
        <f t="shared" si="8"/>
        <v>0</v>
      </c>
      <c r="P16" s="7">
        <f t="shared" si="9"/>
        <v>0</v>
      </c>
      <c r="Q16" s="7"/>
      <c r="R16" s="7"/>
      <c r="S16" s="7"/>
      <c r="U16" s="7"/>
      <c r="V16" s="4"/>
    </row>
    <row r="17" spans="1:22" x14ac:dyDescent="0.3">
      <c r="A17" s="6">
        <v>45674</v>
      </c>
      <c r="B17" s="7"/>
      <c r="C17" s="7">
        <f t="shared" si="0"/>
        <v>0</v>
      </c>
      <c r="D17" s="7">
        <f t="shared" si="1"/>
        <v>0</v>
      </c>
      <c r="E17" s="7"/>
      <c r="F17" s="7">
        <f t="shared" si="2"/>
        <v>0</v>
      </c>
      <c r="G17" s="7">
        <f t="shared" si="3"/>
        <v>0</v>
      </c>
      <c r="H17" s="7"/>
      <c r="I17" s="7">
        <f t="shared" si="4"/>
        <v>0</v>
      </c>
      <c r="J17" s="7">
        <f t="shared" si="5"/>
        <v>0</v>
      </c>
      <c r="K17" s="7"/>
      <c r="L17" s="7">
        <f t="shared" si="6"/>
        <v>0</v>
      </c>
      <c r="M17" s="7">
        <f t="shared" si="7"/>
        <v>0</v>
      </c>
      <c r="N17" s="7"/>
      <c r="O17" s="7">
        <f t="shared" si="8"/>
        <v>0</v>
      </c>
      <c r="P17" s="7">
        <f t="shared" si="9"/>
        <v>0</v>
      </c>
      <c r="Q17" s="7"/>
      <c r="R17" s="7"/>
      <c r="S17" s="7"/>
      <c r="T17" s="7"/>
      <c r="U17" s="8"/>
      <c r="V17" s="4"/>
    </row>
    <row r="18" spans="1:22" x14ac:dyDescent="0.3">
      <c r="A18" s="6">
        <v>45675</v>
      </c>
      <c r="B18" s="7"/>
      <c r="C18" s="7">
        <f t="shared" si="0"/>
        <v>0</v>
      </c>
      <c r="D18" s="7">
        <f t="shared" si="1"/>
        <v>0</v>
      </c>
      <c r="E18" s="7"/>
      <c r="F18" s="7">
        <f t="shared" si="2"/>
        <v>0</v>
      </c>
      <c r="G18" s="7">
        <f t="shared" si="3"/>
        <v>0</v>
      </c>
      <c r="H18" s="7"/>
      <c r="I18" s="7">
        <f t="shared" si="4"/>
        <v>0</v>
      </c>
      <c r="J18" s="7">
        <f t="shared" si="5"/>
        <v>0</v>
      </c>
      <c r="K18" s="7"/>
      <c r="L18" s="7">
        <f t="shared" si="6"/>
        <v>0</v>
      </c>
      <c r="M18" s="7">
        <f t="shared" si="7"/>
        <v>0</v>
      </c>
      <c r="N18" s="7"/>
      <c r="O18" s="7">
        <f t="shared" si="8"/>
        <v>0</v>
      </c>
      <c r="P18" s="7">
        <f t="shared" si="9"/>
        <v>0</v>
      </c>
      <c r="Q18" s="7"/>
      <c r="R18" s="7"/>
      <c r="S18" s="7"/>
      <c r="T18" s="7"/>
      <c r="U18" s="8"/>
      <c r="V18" s="4"/>
    </row>
    <row r="19" spans="1:22" x14ac:dyDescent="0.3">
      <c r="A19" s="6">
        <v>45676</v>
      </c>
      <c r="B19" s="7"/>
      <c r="C19" s="7">
        <f t="shared" si="0"/>
        <v>0</v>
      </c>
      <c r="D19" s="7">
        <f t="shared" si="1"/>
        <v>0</v>
      </c>
      <c r="E19" s="7"/>
      <c r="F19" s="7">
        <f t="shared" si="2"/>
        <v>0</v>
      </c>
      <c r="G19" s="7">
        <f t="shared" si="3"/>
        <v>0</v>
      </c>
      <c r="H19" s="7"/>
      <c r="I19" s="7">
        <f t="shared" si="4"/>
        <v>0</v>
      </c>
      <c r="J19" s="7">
        <f t="shared" si="5"/>
        <v>0</v>
      </c>
      <c r="K19" s="7"/>
      <c r="L19" s="7">
        <f t="shared" si="6"/>
        <v>0</v>
      </c>
      <c r="M19" s="7">
        <f t="shared" si="7"/>
        <v>0</v>
      </c>
      <c r="N19" s="7"/>
      <c r="O19" s="7">
        <f t="shared" si="8"/>
        <v>0</v>
      </c>
      <c r="P19" s="7">
        <f t="shared" si="9"/>
        <v>0</v>
      </c>
      <c r="Q19" s="7"/>
      <c r="R19" s="7"/>
      <c r="S19" s="7"/>
      <c r="T19" s="7"/>
      <c r="U19" s="8"/>
      <c r="V19" s="4"/>
    </row>
    <row r="20" spans="1:22" x14ac:dyDescent="0.3">
      <c r="A20" s="6">
        <v>45677</v>
      </c>
      <c r="B20" s="7"/>
      <c r="C20" s="7">
        <f t="shared" si="0"/>
        <v>0</v>
      </c>
      <c r="D20" s="7">
        <f t="shared" si="1"/>
        <v>0</v>
      </c>
      <c r="E20" s="7"/>
      <c r="F20" s="7">
        <f t="shared" si="2"/>
        <v>0</v>
      </c>
      <c r="G20" s="7">
        <f t="shared" si="3"/>
        <v>0</v>
      </c>
      <c r="H20" s="7"/>
      <c r="I20" s="7">
        <f t="shared" si="4"/>
        <v>0</v>
      </c>
      <c r="J20" s="7">
        <f t="shared" si="5"/>
        <v>0</v>
      </c>
      <c r="K20" s="7"/>
      <c r="L20" s="7">
        <f t="shared" si="6"/>
        <v>0</v>
      </c>
      <c r="M20" s="7">
        <f t="shared" si="7"/>
        <v>0</v>
      </c>
      <c r="N20" s="7"/>
      <c r="O20" s="7">
        <f t="shared" si="8"/>
        <v>0</v>
      </c>
      <c r="P20" s="7">
        <f t="shared" si="9"/>
        <v>0</v>
      </c>
      <c r="Q20" s="7"/>
      <c r="R20" s="7"/>
      <c r="S20" s="7"/>
      <c r="T20" s="7"/>
      <c r="U20" s="8"/>
      <c r="V20" s="4"/>
    </row>
    <row r="21" spans="1:22" x14ac:dyDescent="0.3">
      <c r="A21" s="6">
        <v>45678</v>
      </c>
      <c r="B21" s="7"/>
      <c r="C21" s="7">
        <f t="shared" si="0"/>
        <v>0</v>
      </c>
      <c r="D21" s="7">
        <f t="shared" si="1"/>
        <v>0</v>
      </c>
      <c r="E21" s="7"/>
      <c r="F21" s="7">
        <f t="shared" si="2"/>
        <v>0</v>
      </c>
      <c r="G21" s="7">
        <f t="shared" si="3"/>
        <v>0</v>
      </c>
      <c r="H21" s="7"/>
      <c r="I21" s="7">
        <f t="shared" si="4"/>
        <v>0</v>
      </c>
      <c r="J21" s="7">
        <f t="shared" si="5"/>
        <v>0</v>
      </c>
      <c r="K21" s="7"/>
      <c r="L21" s="7">
        <f t="shared" si="6"/>
        <v>0</v>
      </c>
      <c r="M21" s="7">
        <f t="shared" si="7"/>
        <v>0</v>
      </c>
      <c r="N21" s="7"/>
      <c r="O21" s="7">
        <f t="shared" si="8"/>
        <v>0</v>
      </c>
      <c r="P21" s="7">
        <f t="shared" si="9"/>
        <v>0</v>
      </c>
      <c r="Q21" s="7"/>
      <c r="R21" s="7"/>
      <c r="S21" s="7"/>
      <c r="T21" s="7"/>
      <c r="U21" s="8"/>
      <c r="V21" s="4"/>
    </row>
    <row r="22" spans="1:22" x14ac:dyDescent="0.3">
      <c r="A22" s="6">
        <v>45679</v>
      </c>
      <c r="B22" s="7"/>
      <c r="C22" s="7">
        <f t="shared" si="0"/>
        <v>0</v>
      </c>
      <c r="D22" s="7">
        <f t="shared" si="1"/>
        <v>0</v>
      </c>
      <c r="E22" s="7"/>
      <c r="F22" s="7">
        <f t="shared" si="2"/>
        <v>0</v>
      </c>
      <c r="G22" s="7">
        <f t="shared" si="3"/>
        <v>0</v>
      </c>
      <c r="H22" s="7"/>
      <c r="I22" s="7">
        <f t="shared" si="4"/>
        <v>0</v>
      </c>
      <c r="J22" s="7">
        <f t="shared" si="5"/>
        <v>0</v>
      </c>
      <c r="K22" s="7"/>
      <c r="L22" s="7">
        <f t="shared" si="6"/>
        <v>0</v>
      </c>
      <c r="M22" s="7">
        <f t="shared" si="7"/>
        <v>0</v>
      </c>
      <c r="N22" s="7"/>
      <c r="O22" s="7">
        <f t="shared" si="8"/>
        <v>0</v>
      </c>
      <c r="P22" s="7">
        <f t="shared" si="9"/>
        <v>0</v>
      </c>
      <c r="Q22" s="7"/>
      <c r="R22" s="7"/>
      <c r="S22" s="7"/>
      <c r="T22" s="7"/>
      <c r="U22" s="8"/>
      <c r="V22" s="4"/>
    </row>
    <row r="23" spans="1:22" x14ac:dyDescent="0.3">
      <c r="A23" s="6">
        <v>45680</v>
      </c>
      <c r="B23" s="7"/>
      <c r="C23" s="7">
        <f t="shared" si="0"/>
        <v>0</v>
      </c>
      <c r="D23" s="7">
        <f t="shared" si="1"/>
        <v>0</v>
      </c>
      <c r="E23" s="7"/>
      <c r="F23" s="7">
        <f t="shared" si="2"/>
        <v>0</v>
      </c>
      <c r="G23" s="7">
        <f t="shared" si="3"/>
        <v>0</v>
      </c>
      <c r="H23" s="7"/>
      <c r="I23" s="7">
        <f t="shared" si="4"/>
        <v>0</v>
      </c>
      <c r="J23" s="7">
        <f t="shared" si="5"/>
        <v>0</v>
      </c>
      <c r="K23" s="7"/>
      <c r="L23" s="7">
        <f t="shared" si="6"/>
        <v>0</v>
      </c>
      <c r="M23" s="7">
        <f t="shared" si="7"/>
        <v>0</v>
      </c>
      <c r="N23" s="7"/>
      <c r="O23" s="7">
        <f t="shared" si="8"/>
        <v>0</v>
      </c>
      <c r="P23" s="7">
        <f t="shared" si="9"/>
        <v>0</v>
      </c>
      <c r="Q23" s="7"/>
      <c r="R23" s="7"/>
      <c r="S23" s="7"/>
      <c r="T23" s="7"/>
      <c r="U23" s="8"/>
      <c r="V23" s="4"/>
    </row>
    <row r="24" spans="1:22" x14ac:dyDescent="0.3">
      <c r="A24" s="6">
        <v>45681</v>
      </c>
      <c r="B24" s="7"/>
      <c r="C24" s="7">
        <f t="shared" si="0"/>
        <v>0</v>
      </c>
      <c r="D24" s="7">
        <f t="shared" si="1"/>
        <v>0</v>
      </c>
      <c r="E24" s="7"/>
      <c r="F24" s="7">
        <f t="shared" si="2"/>
        <v>0</v>
      </c>
      <c r="G24" s="7">
        <f t="shared" si="3"/>
        <v>0</v>
      </c>
      <c r="H24" s="7"/>
      <c r="I24" s="7">
        <f t="shared" si="4"/>
        <v>0</v>
      </c>
      <c r="J24" s="7">
        <f t="shared" si="5"/>
        <v>0</v>
      </c>
      <c r="K24" s="7"/>
      <c r="L24" s="7">
        <f t="shared" si="6"/>
        <v>0</v>
      </c>
      <c r="M24" s="7">
        <f t="shared" si="7"/>
        <v>0</v>
      </c>
      <c r="N24" s="7"/>
      <c r="O24" s="7">
        <f t="shared" si="8"/>
        <v>0</v>
      </c>
      <c r="P24" s="7">
        <f t="shared" si="9"/>
        <v>0</v>
      </c>
      <c r="Q24" s="7"/>
      <c r="R24" s="7"/>
      <c r="S24" s="7"/>
      <c r="T24" s="7"/>
      <c r="U24" s="8"/>
      <c r="V24" s="4"/>
    </row>
    <row r="25" spans="1:22" x14ac:dyDescent="0.3">
      <c r="A25" s="6">
        <v>45682</v>
      </c>
      <c r="B25" s="7"/>
      <c r="C25" s="7">
        <f t="shared" si="0"/>
        <v>0</v>
      </c>
      <c r="D25" s="7">
        <f t="shared" si="1"/>
        <v>0</v>
      </c>
      <c r="E25" s="7"/>
      <c r="F25" s="7">
        <f t="shared" si="2"/>
        <v>0</v>
      </c>
      <c r="G25" s="7">
        <f t="shared" si="3"/>
        <v>0</v>
      </c>
      <c r="H25" s="7"/>
      <c r="I25" s="7">
        <f t="shared" si="4"/>
        <v>0</v>
      </c>
      <c r="J25" s="7">
        <f t="shared" si="5"/>
        <v>0</v>
      </c>
      <c r="K25" s="7"/>
      <c r="L25" s="7">
        <f t="shared" si="6"/>
        <v>0</v>
      </c>
      <c r="M25" s="7">
        <f t="shared" si="7"/>
        <v>0</v>
      </c>
      <c r="N25" s="7"/>
      <c r="O25" s="7">
        <f t="shared" si="8"/>
        <v>0</v>
      </c>
      <c r="P25" s="7">
        <f t="shared" si="9"/>
        <v>0</v>
      </c>
      <c r="Q25" s="7"/>
      <c r="R25" s="7"/>
      <c r="S25" s="7"/>
      <c r="T25" s="7"/>
      <c r="U25" s="8"/>
      <c r="V25" s="4"/>
    </row>
    <row r="26" spans="1:22" x14ac:dyDescent="0.3">
      <c r="A26" s="6">
        <v>45683</v>
      </c>
      <c r="B26" s="7"/>
      <c r="C26" s="7">
        <f t="shared" si="0"/>
        <v>0</v>
      </c>
      <c r="D26" s="7">
        <f t="shared" si="1"/>
        <v>0</v>
      </c>
      <c r="E26" s="7"/>
      <c r="F26" s="7">
        <f t="shared" si="2"/>
        <v>0</v>
      </c>
      <c r="G26" s="7">
        <f t="shared" si="3"/>
        <v>0</v>
      </c>
      <c r="H26" s="7"/>
      <c r="I26" s="7">
        <f t="shared" si="4"/>
        <v>0</v>
      </c>
      <c r="J26" s="7">
        <f t="shared" si="5"/>
        <v>0</v>
      </c>
      <c r="K26" s="7"/>
      <c r="L26" s="7">
        <f t="shared" si="6"/>
        <v>0</v>
      </c>
      <c r="M26" s="7">
        <f t="shared" si="7"/>
        <v>0</v>
      </c>
      <c r="N26" s="7"/>
      <c r="O26" s="7">
        <f t="shared" si="8"/>
        <v>0</v>
      </c>
      <c r="P26" s="7">
        <f t="shared" si="9"/>
        <v>0</v>
      </c>
      <c r="Q26" s="7"/>
      <c r="R26" s="7"/>
      <c r="S26" s="7"/>
      <c r="T26" s="7"/>
      <c r="U26" s="8"/>
      <c r="V26" s="4"/>
    </row>
    <row r="27" spans="1:22" x14ac:dyDescent="0.3">
      <c r="A27" s="6">
        <v>45684</v>
      </c>
      <c r="B27" s="7"/>
      <c r="C27" s="7">
        <f t="shared" si="0"/>
        <v>0</v>
      </c>
      <c r="D27" s="7">
        <f t="shared" si="1"/>
        <v>0</v>
      </c>
      <c r="E27" s="7"/>
      <c r="F27" s="7">
        <f t="shared" si="2"/>
        <v>0</v>
      </c>
      <c r="G27" s="7">
        <f t="shared" si="3"/>
        <v>0</v>
      </c>
      <c r="H27" s="7"/>
      <c r="I27" s="7">
        <f t="shared" si="4"/>
        <v>0</v>
      </c>
      <c r="J27" s="7">
        <f t="shared" si="5"/>
        <v>0</v>
      </c>
      <c r="K27" s="7"/>
      <c r="L27" s="7">
        <f t="shared" si="6"/>
        <v>0</v>
      </c>
      <c r="M27" s="7">
        <f t="shared" si="7"/>
        <v>0</v>
      </c>
      <c r="N27" s="7"/>
      <c r="O27" s="7">
        <f t="shared" si="8"/>
        <v>0</v>
      </c>
      <c r="P27" s="7">
        <f t="shared" si="9"/>
        <v>0</v>
      </c>
      <c r="Q27" s="7"/>
      <c r="R27" s="7"/>
      <c r="S27" s="7"/>
      <c r="T27" s="7"/>
      <c r="U27" s="8"/>
      <c r="V27" s="4"/>
    </row>
    <row r="28" spans="1:22" x14ac:dyDescent="0.3">
      <c r="A28" s="6">
        <v>45685</v>
      </c>
      <c r="B28" s="7"/>
      <c r="C28" s="7">
        <f t="shared" ref="C28" si="10">B28/1.1</f>
        <v>0</v>
      </c>
      <c r="D28" s="7">
        <f t="shared" ref="D28" si="11">C28*0.1</f>
        <v>0</v>
      </c>
      <c r="E28" s="7"/>
      <c r="F28" s="7">
        <f t="shared" ref="F28" si="12">E28/1.2</f>
        <v>0</v>
      </c>
      <c r="G28" s="7">
        <f t="shared" ref="G28" si="13">F28*0.2</f>
        <v>0</v>
      </c>
      <c r="H28" s="7"/>
      <c r="I28" s="7">
        <f t="shared" ref="I28" si="14">H28/1.1</f>
        <v>0</v>
      </c>
      <c r="J28" s="7">
        <f t="shared" ref="J28" si="15">I28*0.1</f>
        <v>0</v>
      </c>
      <c r="K28" s="7"/>
      <c r="L28" s="7">
        <f t="shared" ref="L28" si="16">K28/1.2</f>
        <v>0</v>
      </c>
      <c r="M28" s="7">
        <f t="shared" ref="M28" si="17">L28*0.2</f>
        <v>0</v>
      </c>
      <c r="N28" s="7"/>
      <c r="O28" s="7">
        <f t="shared" ref="O28" si="18">N28/1.2</f>
        <v>0</v>
      </c>
      <c r="P28" s="7">
        <f t="shared" ref="P28" si="19">O28*0.2</f>
        <v>0</v>
      </c>
      <c r="Q28" s="7"/>
      <c r="R28" s="7"/>
      <c r="S28" s="7"/>
      <c r="T28" s="7"/>
      <c r="U28" s="8"/>
      <c r="V28" s="4"/>
    </row>
    <row r="29" spans="1:22" x14ac:dyDescent="0.3">
      <c r="B29" s="11">
        <f>SUM(B3:B28)</f>
        <v>534964.63</v>
      </c>
      <c r="C29" s="12">
        <f>B29/1.1</f>
        <v>486331.48181818181</v>
      </c>
      <c r="D29" s="12">
        <f t="shared" ref="D29" si="20">C29*10/100</f>
        <v>48633.148181818186</v>
      </c>
      <c r="E29" s="11">
        <f>SUM(E3:E28)</f>
        <v>182749.19</v>
      </c>
      <c r="F29" s="12">
        <f t="shared" si="2"/>
        <v>152290.99166666667</v>
      </c>
      <c r="G29" s="12">
        <f t="shared" ref="G29" si="21">F29*20/100</f>
        <v>30458.198333333334</v>
      </c>
      <c r="H29" s="11">
        <f>SUM(H3:H28)</f>
        <v>21461.180000000004</v>
      </c>
      <c r="I29" s="12">
        <f t="shared" si="4"/>
        <v>19510.163636363639</v>
      </c>
      <c r="J29" s="12">
        <f t="shared" ref="J29" si="22">I29*10/100</f>
        <v>1951.0163636363638</v>
      </c>
      <c r="K29" s="11">
        <f>SUM(K3:K28)</f>
        <v>19600</v>
      </c>
      <c r="L29" s="12">
        <f t="shared" si="6"/>
        <v>16333.333333333334</v>
      </c>
      <c r="M29" s="12">
        <f t="shared" ref="M29" si="23">L29*20/100</f>
        <v>3266.666666666667</v>
      </c>
      <c r="N29" s="11">
        <f>SUM(N3:N28)</f>
        <v>37214.5</v>
      </c>
      <c r="O29" s="12">
        <f t="shared" si="8"/>
        <v>31012.083333333336</v>
      </c>
      <c r="P29" s="12">
        <f t="shared" ref="P29" si="24">O29*20/100</f>
        <v>6202.4166666666679</v>
      </c>
      <c r="Q29" s="11">
        <f>SUM(Q3:Q28)</f>
        <v>27300</v>
      </c>
      <c r="R29" s="11">
        <f>SUM(R3:R28)</f>
        <v>717034.5</v>
      </c>
      <c r="S29" s="11">
        <f>SUM(S3:S28)</f>
        <v>51655</v>
      </c>
      <c r="T29" s="11">
        <f>SUM(T3:T28)</f>
        <v>12920</v>
      </c>
      <c r="U29" s="11">
        <f>SUM(U3:U28)</f>
        <v>1200513</v>
      </c>
      <c r="V29" s="4"/>
    </row>
    <row r="35" spans="2:17" x14ac:dyDescent="0.3">
      <c r="B35" s="13"/>
    </row>
    <row r="36" spans="2:17" x14ac:dyDescent="0.3">
      <c r="Q36" s="13"/>
    </row>
  </sheetData>
  <mergeCells count="1">
    <mergeCell ref="T1:U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2025-10-16T13:15:39Z</cp:lastPrinted>
  <dcterms:created xsi:type="dcterms:W3CDTF">2023-03-28T06:21:12Z</dcterms:created>
  <dcterms:modified xsi:type="dcterms:W3CDTF">2026-01-13T09:07:14Z</dcterms:modified>
  <cp:category/>
  <cp:contentStatus/>
</cp:coreProperties>
</file>